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o.dhss.ak.local/fms/gems-docs/gems_program/Senior In-Home Services/"/>
    </mc:Choice>
  </mc:AlternateContent>
  <bookViews>
    <workbookView xWindow="480" yWindow="-90" windowWidth="25395" windowHeight="12180"/>
  </bookViews>
  <sheets>
    <sheet name="Sheet1" sheetId="1" r:id="rId1"/>
    <sheet name="Sheet3" sheetId="3" r:id="rId2"/>
  </sheets>
  <definedNames>
    <definedName name="_xlnm.Print_Area" localSheetId="0">Sheet1!$B$1:$I$53</definedName>
  </definedNames>
  <calcPr calcId="152511"/>
</workbook>
</file>

<file path=xl/calcChain.xml><?xml version="1.0" encoding="utf-8"?>
<calcChain xmlns="http://schemas.openxmlformats.org/spreadsheetml/2006/main">
  <c r="G35" i="1" l="1"/>
  <c r="F35" i="1"/>
  <c r="G29" i="1"/>
  <c r="F12" i="1"/>
  <c r="G6" i="1" l="1"/>
  <c r="D22" i="1" l="1"/>
  <c r="E22" i="1"/>
  <c r="F22" i="1"/>
  <c r="C22" i="1"/>
  <c r="F50" i="1" l="1"/>
  <c r="F52" i="1"/>
  <c r="E39" i="1"/>
  <c r="E6" i="1"/>
  <c r="E35" i="1" l="1"/>
  <c r="E29" i="1"/>
  <c r="E49" i="1"/>
  <c r="E12" i="1"/>
  <c r="E52" i="1" l="1"/>
  <c r="E50" i="1"/>
  <c r="G20" i="1"/>
  <c r="G22" i="1" s="1"/>
  <c r="G12" i="1" l="1"/>
  <c r="G43" i="1"/>
  <c r="G42" i="1"/>
  <c r="G49" i="1" l="1"/>
  <c r="G50" i="1" s="1"/>
  <c r="G52" i="1" l="1"/>
  <c r="D49" i="1"/>
  <c r="C49" i="1"/>
  <c r="D39" i="1"/>
  <c r="C39" i="1"/>
  <c r="D35" i="1"/>
  <c r="C35" i="1"/>
  <c r="D29" i="1"/>
  <c r="C29" i="1"/>
  <c r="D12" i="1"/>
  <c r="C12" i="1"/>
  <c r="D6" i="1"/>
  <c r="C6" i="1"/>
  <c r="C52" i="1" l="1"/>
  <c r="D52" i="1"/>
  <c r="D50" i="1"/>
  <c r="H6" i="1" s="1"/>
  <c r="I6" i="1" s="1"/>
  <c r="H49" i="1" l="1"/>
  <c r="I49" i="1" s="1"/>
  <c r="H25" i="1"/>
  <c r="I25" i="1" s="1"/>
  <c r="H29" i="1"/>
  <c r="I29" i="1" s="1"/>
  <c r="H39" i="1"/>
  <c r="I39" i="1" s="1"/>
  <c r="H12" i="1"/>
  <c r="I12" i="1" s="1"/>
  <c r="H18" i="1"/>
  <c r="I18" i="1" s="1"/>
  <c r="H22" i="1"/>
  <c r="I22" i="1" s="1"/>
  <c r="H35" i="1"/>
  <c r="I35" i="1" s="1"/>
  <c r="H15" i="1"/>
  <c r="H50" i="1" l="1"/>
  <c r="I15" i="1"/>
  <c r="I50" i="1" l="1"/>
</calcChain>
</file>

<file path=xl/sharedStrings.xml><?xml version="1.0" encoding="utf-8"?>
<sst xmlns="http://schemas.openxmlformats.org/spreadsheetml/2006/main" count="59" uniqueCount="59">
  <si>
    <t>Bethel Census Area</t>
  </si>
  <si>
    <t>Denali Borough</t>
  </si>
  <si>
    <t>Fairbanks North Star Borough</t>
  </si>
  <si>
    <t>Southeast Fairbanks</t>
  </si>
  <si>
    <t>Yukon-Koyukuk</t>
  </si>
  <si>
    <t>Anchorage</t>
  </si>
  <si>
    <t>Kenai Peninsula</t>
  </si>
  <si>
    <t>Matanuska-Susitna</t>
  </si>
  <si>
    <t>Valdez-Cordova</t>
  </si>
  <si>
    <t>Aleutian Islands East</t>
  </si>
  <si>
    <t>Aleutian Islands West</t>
  </si>
  <si>
    <t>Bristol Bay Borough</t>
  </si>
  <si>
    <t>Dillingham</t>
  </si>
  <si>
    <t>Kodiak Island</t>
  </si>
  <si>
    <t>Lake and Peninsula</t>
  </si>
  <si>
    <t>Nome Census-Area</t>
  </si>
  <si>
    <t>Northwest Arctic</t>
  </si>
  <si>
    <t>Haines Borough</t>
  </si>
  <si>
    <t>Juneau Borough</t>
  </si>
  <si>
    <t>Ketchikan Borough</t>
  </si>
  <si>
    <t>Prince of Wales</t>
  </si>
  <si>
    <t>Sitka Borough</t>
  </si>
  <si>
    <t>Wrangell - Petersburg</t>
  </si>
  <si>
    <t>Yakutat Borough</t>
  </si>
  <si>
    <t>Kusilvak Census Area</t>
  </si>
  <si>
    <t>North Slope</t>
  </si>
  <si>
    <t>Totals</t>
  </si>
  <si>
    <t>5-Factor Total</t>
  </si>
  <si>
    <t>60+</t>
  </si>
  <si>
    <t>80+</t>
  </si>
  <si>
    <t>Minority</t>
  </si>
  <si>
    <t>65+ 175% poverty</t>
  </si>
  <si>
    <t>Adjusted Rural</t>
  </si>
  <si>
    <t>check</t>
  </si>
  <si>
    <t xml:space="preserve">2016 data </t>
  </si>
  <si>
    <t>Weight Factors</t>
  </si>
  <si>
    <t>Region 1</t>
  </si>
  <si>
    <t>Region 1 Total</t>
  </si>
  <si>
    <t>Region 2</t>
  </si>
  <si>
    <t>Region 2 Total</t>
  </si>
  <si>
    <t>Region 3</t>
  </si>
  <si>
    <t>Region 3 Total</t>
  </si>
  <si>
    <t>Region 4</t>
  </si>
  <si>
    <t>Region 4 Total</t>
  </si>
  <si>
    <t>Region 5A</t>
  </si>
  <si>
    <t>Region 5A Total</t>
  </si>
  <si>
    <t xml:space="preserve">Region 5B </t>
  </si>
  <si>
    <t>Region 5B Total</t>
  </si>
  <si>
    <t>Region 6</t>
  </si>
  <si>
    <t>Region 6 Total</t>
  </si>
  <si>
    <t>Region 7</t>
  </si>
  <si>
    <t>Region 7 Total</t>
  </si>
  <si>
    <t>Region 8</t>
  </si>
  <si>
    <t>Region 8 Total</t>
  </si>
  <si>
    <t>Region 9</t>
  </si>
  <si>
    <t>Skagway-Hoonah-Angoon</t>
  </si>
  <si>
    <t>Region 9 Total</t>
  </si>
  <si>
    <t xml:space="preserve">5 Factor GF </t>
  </si>
  <si>
    <t>Region 10 Statewide 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</si>
</sst>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 tint="0.59999389629810485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3" tint="0.59999389629810485"/>
      <name val="Calibri"/>
      <family val="2"/>
      <scheme val="minor"/>
    </font>
    <font>
      <i/>
      <sz val="14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3" fontId="1" fillId="0" borderId="2" xfId="0" applyNumberFormat="1" applyFont="1" applyFill="1" applyBorder="1"/>
    <xf numFmtId="0" fontId="1" fillId="0" borderId="0" xfId="0" applyFont="1" applyFill="1"/>
    <xf numFmtId="3" fontId="2" fillId="2" borderId="1" xfId="0" applyNumberFormat="1" applyFont="1" applyFill="1" applyBorder="1"/>
    <xf numFmtId="3" fontId="1" fillId="0" borderId="2" xfId="0" applyNumberFormat="1" applyFont="1" applyBorder="1"/>
    <xf numFmtId="0" fontId="1" fillId="0" borderId="0" xfId="0" applyFont="1"/>
    <xf numFmtId="3" fontId="2" fillId="2" borderId="0" xfId="0" applyNumberFormat="1" applyFont="1" applyFill="1"/>
    <xf numFmtId="10" fontId="1" fillId="0" borderId="2" xfId="0" applyNumberFormat="1" applyFont="1" applyBorder="1"/>
    <xf numFmtId="3" fontId="1" fillId="2" borderId="2" xfId="0" applyNumberFormat="1" applyFont="1" applyFill="1" applyBorder="1"/>
    <xf numFmtId="3" fontId="2" fillId="0" borderId="1" xfId="0" applyNumberFormat="1" applyFont="1" applyFill="1" applyBorder="1"/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2" fillId="2" borderId="0" xfId="0" applyNumberFormat="1" applyFont="1" applyFill="1" applyBorder="1"/>
    <xf numFmtId="0" fontId="1" fillId="2" borderId="0" xfId="0" applyFont="1" applyFill="1"/>
    <xf numFmtId="0" fontId="8" fillId="0" borderId="0" xfId="0" applyFont="1" applyFill="1"/>
    <xf numFmtId="3" fontId="2" fillId="2" borderId="1" xfId="0" applyNumberFormat="1" applyFont="1" applyFill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2" fillId="0" borderId="0" xfId="0" applyFont="1" applyBorder="1"/>
    <xf numFmtId="3" fontId="1" fillId="0" borderId="0" xfId="0" applyNumberFormat="1" applyFont="1" applyBorder="1"/>
    <xf numFmtId="164" fontId="6" fillId="0" borderId="0" xfId="0" applyNumberFormat="1" applyFont="1"/>
    <xf numFmtId="3" fontId="2" fillId="0" borderId="0" xfId="0" applyNumberFormat="1" applyFont="1"/>
    <xf numFmtId="3" fontId="10" fillId="0" borderId="0" xfId="0" applyNumberFormat="1" applyFont="1" applyAlignment="1">
      <alignment horizontal="right"/>
    </xf>
    <xf numFmtId="10" fontId="1" fillId="0" borderId="2" xfId="0" applyNumberFormat="1" applyFont="1" applyFill="1" applyBorder="1"/>
    <xf numFmtId="10" fontId="2" fillId="0" borderId="2" xfId="0" applyNumberFormat="1" applyFont="1" applyBorder="1"/>
    <xf numFmtId="0" fontId="2" fillId="0" borderId="1" xfId="0" applyFont="1" applyFill="1" applyBorder="1"/>
    <xf numFmtId="10" fontId="2" fillId="0" borderId="2" xfId="0" applyNumberFormat="1" applyFont="1" applyFill="1" applyBorder="1"/>
    <xf numFmtId="10" fontId="2" fillId="2" borderId="2" xfId="0" applyNumberFormat="1" applyFont="1" applyFill="1" applyBorder="1"/>
    <xf numFmtId="10" fontId="1" fillId="2" borderId="2" xfId="0" applyNumberFormat="1" applyFont="1" applyFill="1" applyBorder="1"/>
    <xf numFmtId="3" fontId="2" fillId="0" borderId="1" xfId="0" applyNumberFormat="1" applyFont="1" applyBorder="1"/>
    <xf numFmtId="3" fontId="2" fillId="4" borderId="1" xfId="0" applyNumberFormat="1" applyFont="1" applyFill="1" applyBorder="1"/>
    <xf numFmtId="3" fontId="2" fillId="3" borderId="1" xfId="0" applyNumberFormat="1" applyFont="1" applyFill="1" applyBorder="1"/>
    <xf numFmtId="164" fontId="5" fillId="0" borderId="0" xfId="0" applyNumberFormat="1" applyFont="1" applyFill="1" applyBorder="1" applyAlignment="1">
      <alignment horizontal="center" wrapText="1"/>
    </xf>
    <xf numFmtId="164" fontId="6" fillId="0" borderId="0" xfId="0" applyNumberFormat="1" applyFont="1" applyBorder="1" applyAlignment="1">
      <alignment horizontal="center"/>
    </xf>
    <xf numFmtId="164" fontId="5" fillId="0" borderId="0" xfId="0" applyNumberFormat="1" applyFont="1" applyFill="1" applyBorder="1"/>
    <xf numFmtId="164" fontId="6" fillId="0" borderId="0" xfId="0" applyNumberFormat="1" applyFont="1" applyBorder="1"/>
    <xf numFmtId="164" fontId="6" fillId="0" borderId="0" xfId="0" applyNumberFormat="1" applyFont="1" applyFill="1" applyBorder="1"/>
    <xf numFmtId="164" fontId="6" fillId="2" borderId="0" xfId="0" applyNumberFormat="1" applyFont="1" applyFill="1" applyBorder="1"/>
    <xf numFmtId="164" fontId="9" fillId="0" borderId="0" xfId="0" applyNumberFormat="1" applyFont="1" applyFill="1" applyBorder="1"/>
    <xf numFmtId="0" fontId="2" fillId="0" borderId="1" xfId="0" applyFont="1" applyBorder="1"/>
    <xf numFmtId="49" fontId="7" fillId="2" borderId="1" xfId="0" applyNumberFormat="1" applyFont="1" applyFill="1" applyBorder="1"/>
    <xf numFmtId="0" fontId="2" fillId="2" borderId="1" xfId="0" applyFont="1" applyFill="1" applyBorder="1"/>
    <xf numFmtId="3" fontId="5" fillId="0" borderId="0" xfId="0" applyNumberFormat="1" applyFont="1" applyFill="1" applyBorder="1"/>
    <xf numFmtId="0" fontId="2" fillId="0" borderId="0" xfId="0" applyFont="1" applyAlignment="1">
      <alignment horizontal="right"/>
    </xf>
    <xf numFmtId="164" fontId="5" fillId="0" borderId="0" xfId="0" applyNumberFormat="1" applyFont="1" applyBorder="1"/>
    <xf numFmtId="0" fontId="1" fillId="5" borderId="5" xfId="0" applyFont="1" applyFill="1" applyBorder="1" applyAlignment="1">
      <alignment horizontal="center"/>
    </xf>
    <xf numFmtId="3" fontId="1" fillId="5" borderId="5" xfId="0" applyNumberFormat="1" applyFont="1" applyFill="1" applyBorder="1"/>
    <xf numFmtId="3" fontId="1" fillId="5" borderId="4" xfId="0" applyNumberFormat="1" applyFont="1" applyFill="1" applyBorder="1"/>
    <xf numFmtId="10" fontId="1" fillId="5" borderId="3" xfId="0" applyNumberFormat="1" applyFont="1" applyFill="1" applyBorder="1"/>
    <xf numFmtId="164" fontId="1" fillId="5" borderId="3" xfId="0" applyNumberFormat="1" applyFont="1" applyFill="1" applyBorder="1"/>
    <xf numFmtId="3" fontId="1" fillId="5" borderId="3" xfId="0" applyNumberFormat="1" applyFont="1" applyFill="1" applyBorder="1"/>
    <xf numFmtId="3" fontId="2" fillId="5" borderId="5" xfId="0" applyNumberFormat="1" applyFont="1" applyFill="1" applyBorder="1"/>
    <xf numFmtId="3" fontId="7" fillId="5" borderId="5" xfId="0" applyNumberFormat="1" applyFont="1" applyFill="1" applyBorder="1"/>
    <xf numFmtId="3" fontId="7" fillId="5" borderId="4" xfId="0" applyNumberFormat="1" applyFont="1" applyFill="1" applyBorder="1"/>
    <xf numFmtId="10" fontId="4" fillId="5" borderId="3" xfId="0" applyNumberFormat="1" applyFont="1" applyFill="1" applyBorder="1"/>
    <xf numFmtId="3" fontId="4" fillId="5" borderId="3" xfId="0" applyNumberFormat="1" applyFont="1" applyFill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Fill="1"/>
    <xf numFmtId="165" fontId="1" fillId="0" borderId="0" xfId="0" applyNumberFormat="1" applyFont="1" applyFill="1"/>
    <xf numFmtId="0" fontId="2" fillId="0" borderId="1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center"/>
    </xf>
    <xf numFmtId="3" fontId="1" fillId="0" borderId="1" xfId="0" applyNumberFormat="1" applyFont="1" applyFill="1" applyBorder="1"/>
    <xf numFmtId="3" fontId="1" fillId="0" borderId="0" xfId="0" applyNumberFormat="1" applyFont="1" applyFill="1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wrapText="1"/>
    </xf>
    <xf numFmtId="3" fontId="1" fillId="5" borderId="10" xfId="0" applyNumberFormat="1" applyFont="1" applyFill="1" applyBorder="1" applyAlignment="1">
      <alignment horizontal="center" wrapText="1"/>
    </xf>
    <xf numFmtId="0" fontId="1" fillId="0" borderId="13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5" borderId="17" xfId="0" applyFont="1" applyFill="1" applyBorder="1" applyAlignment="1">
      <alignment horizontal="center" wrapText="1"/>
    </xf>
    <xf numFmtId="3" fontId="1" fillId="5" borderId="17" xfId="0" applyNumberFormat="1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3" fontId="1" fillId="5" borderId="6" xfId="0" applyNumberFormat="1" applyFont="1" applyFill="1" applyBorder="1"/>
    <xf numFmtId="3" fontId="1" fillId="5" borderId="8" xfId="0" applyNumberFormat="1" applyFont="1" applyFill="1" applyBorder="1"/>
    <xf numFmtId="3" fontId="2" fillId="5" borderId="6" xfId="0" applyNumberFormat="1" applyFont="1" applyFill="1" applyBorder="1"/>
    <xf numFmtId="10" fontId="1" fillId="5" borderId="7" xfId="0" applyNumberFormat="1" applyFont="1" applyFill="1" applyBorder="1"/>
    <xf numFmtId="3" fontId="1" fillId="5" borderId="7" xfId="0" applyNumberFormat="1" applyFont="1" applyFill="1" applyBorder="1"/>
    <xf numFmtId="0" fontId="1" fillId="0" borderId="18" xfId="0" applyFont="1" applyFill="1" applyBorder="1" applyAlignment="1">
      <alignment horizontal="right"/>
    </xf>
    <xf numFmtId="3" fontId="1" fillId="0" borderId="19" xfId="0" applyNumberFormat="1" applyFont="1" applyFill="1" applyBorder="1"/>
    <xf numFmtId="3" fontId="1" fillId="0" borderId="20" xfId="0" applyNumberFormat="1" applyFont="1" applyFill="1" applyBorder="1"/>
    <xf numFmtId="10" fontId="2" fillId="0" borderId="19" xfId="0" applyNumberFormat="1" applyFont="1" applyFill="1" applyBorder="1"/>
    <xf numFmtId="3" fontId="1" fillId="5" borderId="19" xfId="0" applyNumberFormat="1" applyFont="1" applyFill="1" applyBorder="1"/>
    <xf numFmtId="0" fontId="2" fillId="2" borderId="0" xfId="0" applyFont="1" applyFill="1" applyBorder="1"/>
    <xf numFmtId="3" fontId="1" fillId="2" borderId="0" xfId="0" applyNumberFormat="1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10" fontId="2" fillId="2" borderId="0" xfId="0" applyNumberFormat="1" applyFont="1" applyFill="1" applyBorder="1"/>
    <xf numFmtId="164" fontId="1" fillId="2" borderId="0" xfId="0" applyNumberFormat="1" applyFont="1" applyFill="1" applyBorder="1"/>
    <xf numFmtId="3" fontId="1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K66"/>
  <sheetViews>
    <sheetView showGridLines="0" tabSelected="1" zoomScale="75" zoomScaleNormal="75" workbookViewId="0">
      <selection activeCell="O15" sqref="O15"/>
    </sheetView>
  </sheetViews>
  <sheetFormatPr defaultColWidth="8.85546875" defaultRowHeight="19.899999999999999" customHeight="1" x14ac:dyDescent="0.3"/>
  <cols>
    <col min="1" max="1" width="8.85546875" style="3"/>
    <col min="2" max="2" width="32.85546875" style="3" customWidth="1"/>
    <col min="3" max="3" width="29.140625" style="3" customWidth="1"/>
    <col min="4" max="7" width="12.7109375" style="3" customWidth="1"/>
    <col min="8" max="8" width="14.28515625" style="25" customWidth="1"/>
    <col min="9" max="9" width="13.28515625" style="26" customWidth="1"/>
    <col min="10" max="10" width="8.7109375" style="13" customWidth="1"/>
    <col min="11" max="11" width="11.7109375" style="27" customWidth="1"/>
    <col min="12" max="30" width="8.85546875" style="5"/>
    <col min="31" max="16384" width="8.85546875" style="3"/>
  </cols>
  <sheetData>
    <row r="1" spans="2:30" s="1" customFormat="1" ht="33.6" customHeight="1" x14ac:dyDescent="0.3">
      <c r="B1" s="70" t="s">
        <v>34</v>
      </c>
      <c r="C1" s="71" t="s">
        <v>28</v>
      </c>
      <c r="D1" s="72" t="s">
        <v>29</v>
      </c>
      <c r="E1" s="71" t="s">
        <v>30</v>
      </c>
      <c r="F1" s="73" t="s">
        <v>31</v>
      </c>
      <c r="G1" s="74" t="s">
        <v>32</v>
      </c>
      <c r="H1" s="75"/>
      <c r="I1" s="76" t="s">
        <v>57</v>
      </c>
      <c r="J1" s="63"/>
      <c r="K1" s="39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2:30" s="2" customFormat="1" ht="33.6" customHeight="1" thickBot="1" x14ac:dyDescent="0.35">
      <c r="B2" s="77" t="s">
        <v>35</v>
      </c>
      <c r="C2" s="78">
        <v>12.5</v>
      </c>
      <c r="D2" s="79">
        <v>25</v>
      </c>
      <c r="E2" s="78">
        <v>12.5</v>
      </c>
      <c r="F2" s="79">
        <v>27.5</v>
      </c>
      <c r="G2" s="80">
        <v>22.5</v>
      </c>
      <c r="H2" s="81" t="s">
        <v>27</v>
      </c>
      <c r="I2" s="82">
        <v>2717265</v>
      </c>
      <c r="J2" s="1"/>
      <c r="K2" s="40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2:30" s="10" customFormat="1" ht="19.899999999999999" customHeight="1" x14ac:dyDescent="0.3">
      <c r="B3" s="66" t="s">
        <v>36</v>
      </c>
      <c r="C3" s="68"/>
      <c r="D3" s="69"/>
      <c r="E3" s="68"/>
      <c r="F3" s="69"/>
      <c r="G3" s="68"/>
      <c r="H3" s="30"/>
      <c r="I3" s="9"/>
      <c r="K3" s="41"/>
    </row>
    <row r="4" spans="2:30" ht="19.899999999999999" customHeight="1" x14ac:dyDescent="0.3">
      <c r="B4" s="46" t="s">
        <v>0</v>
      </c>
      <c r="C4" s="11">
        <v>2097</v>
      </c>
      <c r="D4" s="20">
        <v>223</v>
      </c>
      <c r="E4" s="11">
        <v>1768</v>
      </c>
      <c r="F4" s="20">
        <v>556</v>
      </c>
      <c r="G4" s="36">
        <v>2097</v>
      </c>
      <c r="H4" s="31"/>
      <c r="I4" s="12"/>
      <c r="K4" s="42"/>
    </row>
    <row r="5" spans="2:30" ht="19.899999999999999" customHeight="1" x14ac:dyDescent="0.3">
      <c r="B5" s="46" t="s">
        <v>24</v>
      </c>
      <c r="C5" s="11">
        <v>745</v>
      </c>
      <c r="D5" s="20">
        <v>88</v>
      </c>
      <c r="E5" s="23">
        <v>698</v>
      </c>
      <c r="F5" s="20">
        <v>248</v>
      </c>
      <c r="G5" s="36">
        <v>745</v>
      </c>
      <c r="H5" s="31"/>
      <c r="I5" s="15"/>
      <c r="K5" s="42"/>
    </row>
    <row r="6" spans="2:30" s="5" customFormat="1" ht="19.899999999999999" customHeight="1" x14ac:dyDescent="0.3">
      <c r="B6" s="52" t="s">
        <v>37</v>
      </c>
      <c r="C6" s="53">
        <f>SUM(C4:C5)</f>
        <v>2842</v>
      </c>
      <c r="D6" s="54">
        <f>SUM(D4:D5)</f>
        <v>311</v>
      </c>
      <c r="E6" s="53">
        <f>SUM(E4:E5)</f>
        <v>2466</v>
      </c>
      <c r="F6" s="54">
        <v>804</v>
      </c>
      <c r="G6" s="53">
        <f>SUM(G4:G5)</f>
        <v>2842</v>
      </c>
      <c r="H6" s="55">
        <f>((C6*C2+D6*D2+E6*E2+F6*F2+G6*G2)/(C50*C2+D50*D2+E50*E2+F50*F2+G50*G2))</f>
        <v>4.719200847028495E-2</v>
      </c>
      <c r="I6" s="56">
        <f>H6*I2</f>
        <v>128233.19289600884</v>
      </c>
      <c r="J6" s="64"/>
      <c r="K6" s="43"/>
    </row>
    <row r="7" spans="2:30" s="5" customFormat="1" ht="19.899999999999999" customHeight="1" x14ac:dyDescent="0.3">
      <c r="B7" s="66" t="s">
        <v>38</v>
      </c>
      <c r="C7" s="17"/>
      <c r="D7" s="19"/>
      <c r="E7" s="17"/>
      <c r="F7" s="19"/>
      <c r="G7" s="17"/>
      <c r="H7" s="33"/>
      <c r="I7" s="9"/>
      <c r="J7" s="10"/>
      <c r="K7" s="43"/>
    </row>
    <row r="8" spans="2:30" ht="19.899999999999999" customHeight="1" x14ac:dyDescent="0.3">
      <c r="B8" s="46" t="s">
        <v>1</v>
      </c>
      <c r="C8" s="11">
        <v>391</v>
      </c>
      <c r="D8" s="20">
        <v>29</v>
      </c>
      <c r="E8" s="11">
        <v>65</v>
      </c>
      <c r="F8" s="20">
        <v>16</v>
      </c>
      <c r="G8" s="36">
        <v>391</v>
      </c>
      <c r="H8" s="31"/>
      <c r="I8" s="12"/>
      <c r="K8" s="42"/>
    </row>
    <row r="9" spans="2:30" ht="19.899999999999999" customHeight="1" x14ac:dyDescent="0.3">
      <c r="B9" s="46" t="s">
        <v>2</v>
      </c>
      <c r="C9" s="11">
        <v>15624</v>
      </c>
      <c r="D9" s="20">
        <v>1488</v>
      </c>
      <c r="E9" s="23">
        <v>2678</v>
      </c>
      <c r="F9" s="20">
        <v>922</v>
      </c>
      <c r="G9" s="37">
        <v>0</v>
      </c>
      <c r="H9" s="34"/>
      <c r="I9" s="16"/>
      <c r="K9" s="42"/>
    </row>
    <row r="10" spans="2:30" ht="19.899999999999999" customHeight="1" x14ac:dyDescent="0.3">
      <c r="B10" s="46" t="s">
        <v>3</v>
      </c>
      <c r="C10" s="11">
        <v>1412</v>
      </c>
      <c r="D10" s="14">
        <v>165</v>
      </c>
      <c r="E10" s="11">
        <v>287</v>
      </c>
      <c r="F10" s="20">
        <v>210</v>
      </c>
      <c r="G10" s="36">
        <v>1412</v>
      </c>
      <c r="H10" s="31"/>
      <c r="I10" s="12"/>
      <c r="K10" s="42"/>
    </row>
    <row r="11" spans="2:30" ht="19.899999999999999" customHeight="1" x14ac:dyDescent="0.3">
      <c r="B11" s="46" t="s">
        <v>4</v>
      </c>
      <c r="C11" s="11">
        <v>1144</v>
      </c>
      <c r="D11" s="14">
        <v>137</v>
      </c>
      <c r="E11" s="11">
        <v>786</v>
      </c>
      <c r="F11" s="20">
        <v>258</v>
      </c>
      <c r="G11" s="36">
        <v>1144</v>
      </c>
      <c r="H11" s="31"/>
      <c r="I11" s="15"/>
      <c r="K11" s="42"/>
    </row>
    <row r="12" spans="2:30" s="5" customFormat="1" ht="19.899999999999999" customHeight="1" x14ac:dyDescent="0.3">
      <c r="B12" s="52" t="s">
        <v>39</v>
      </c>
      <c r="C12" s="53">
        <f>SUM(C8:C11)</f>
        <v>18571</v>
      </c>
      <c r="D12" s="54">
        <f>SUM(D8:D11)</f>
        <v>1819</v>
      </c>
      <c r="E12" s="53">
        <f>SUM(E8:E11)</f>
        <v>3816</v>
      </c>
      <c r="F12" s="54">
        <f>SUM(F8:F11)</f>
        <v>1406</v>
      </c>
      <c r="G12" s="53">
        <f>SUM(G8:G11)</f>
        <v>2947</v>
      </c>
      <c r="H12" s="55">
        <f>((C12*C2+D12*D2+E12*E2+F12*F2+G12*G2)/(C50*C2+D50*D2+E50*E2+F50*F2+G50*G2))</f>
        <v>0.12676996731574827</v>
      </c>
      <c r="I12" s="57">
        <f>H12*I2</f>
        <v>344467.59523822676</v>
      </c>
      <c r="J12" s="65"/>
      <c r="K12" s="43"/>
    </row>
    <row r="13" spans="2:30" s="5" customFormat="1" ht="19.899999999999999" customHeight="1" x14ac:dyDescent="0.3">
      <c r="B13" s="66" t="s">
        <v>40</v>
      </c>
      <c r="C13" s="17"/>
      <c r="D13" s="18"/>
      <c r="E13" s="17"/>
      <c r="F13" s="19"/>
      <c r="G13" s="17"/>
      <c r="H13" s="30"/>
      <c r="I13" s="9"/>
      <c r="J13" s="10"/>
      <c r="K13" s="43"/>
    </row>
    <row r="14" spans="2:30" s="4" customFormat="1" ht="19.899999999999999" customHeight="1" x14ac:dyDescent="0.3">
      <c r="B14" s="47" t="s">
        <v>25</v>
      </c>
      <c r="C14" s="11">
        <v>1084</v>
      </c>
      <c r="D14" s="14">
        <v>80</v>
      </c>
      <c r="E14" s="11">
        <v>709</v>
      </c>
      <c r="F14" s="20">
        <v>35</v>
      </c>
      <c r="G14" s="11">
        <v>1084</v>
      </c>
      <c r="H14" s="35"/>
      <c r="I14" s="16"/>
      <c r="J14" s="21"/>
      <c r="K14" s="44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2:30" s="5" customFormat="1" ht="19.899999999999999" customHeight="1" x14ac:dyDescent="0.3">
      <c r="B15" s="52" t="s">
        <v>41</v>
      </c>
      <c r="C15" s="53">
        <v>1084</v>
      </c>
      <c r="D15" s="54">
        <v>80</v>
      </c>
      <c r="E15" s="53">
        <v>709</v>
      </c>
      <c r="F15" s="54">
        <v>35</v>
      </c>
      <c r="G15" s="53">
        <v>1084</v>
      </c>
      <c r="H15" s="55">
        <f>((C15*C2+D15*D2+E15*E2+F15*F2+G15*G2)/(C50*C2+D50*D2+E50*E2+F50*F2+G50*G2))</f>
        <v>1.4661694977673433E-2</v>
      </c>
      <c r="I15" s="57">
        <f>H15*I2</f>
        <v>39839.710603507803</v>
      </c>
      <c r="J15" s="65"/>
      <c r="K15" s="43"/>
    </row>
    <row r="16" spans="2:30" s="5" customFormat="1" ht="19.899999999999999" customHeight="1" x14ac:dyDescent="0.3">
      <c r="B16" s="32" t="s">
        <v>42</v>
      </c>
      <c r="C16" s="17"/>
      <c r="D16" s="18"/>
      <c r="E16" s="17"/>
      <c r="F16" s="19"/>
      <c r="G16" s="17"/>
      <c r="H16" s="30"/>
      <c r="I16" s="9"/>
      <c r="J16" s="10"/>
      <c r="K16" s="43"/>
    </row>
    <row r="17" spans="2:63" ht="19.899999999999999" customHeight="1" x14ac:dyDescent="0.3">
      <c r="B17" s="46" t="s">
        <v>5</v>
      </c>
      <c r="C17" s="11">
        <v>47512</v>
      </c>
      <c r="D17" s="14">
        <v>5559</v>
      </c>
      <c r="E17" s="23">
        <v>12767</v>
      </c>
      <c r="F17" s="20">
        <v>4340</v>
      </c>
      <c r="G17" s="37">
        <v>0</v>
      </c>
      <c r="H17" s="35"/>
      <c r="I17" s="16"/>
      <c r="K17" s="42"/>
    </row>
    <row r="18" spans="2:63" s="5" customFormat="1" ht="19.899999999999999" customHeight="1" x14ac:dyDescent="0.3">
      <c r="B18" s="52" t="s">
        <v>43</v>
      </c>
      <c r="C18" s="53">
        <v>47512</v>
      </c>
      <c r="D18" s="54">
        <v>5559</v>
      </c>
      <c r="E18" s="53">
        <v>12767</v>
      </c>
      <c r="F18" s="54">
        <v>4340</v>
      </c>
      <c r="G18" s="58">
        <v>0</v>
      </c>
      <c r="H18" s="55">
        <f>((C18*C2+D18*D2+E18*E2+F18*F2+G18*G2)/(C50*C2+D50*D2+E50*E2+F50*F2+G50*G2))</f>
        <v>0.29809878930166184</v>
      </c>
      <c r="I18" s="57">
        <f>H18*I2</f>
        <v>810013.40671178012</v>
      </c>
      <c r="J18" s="10"/>
      <c r="K18" s="43"/>
    </row>
    <row r="19" spans="2:63" s="5" customFormat="1" ht="19.899999999999999" customHeight="1" x14ac:dyDescent="0.3">
      <c r="B19" s="66" t="s">
        <v>44</v>
      </c>
      <c r="C19" s="17"/>
      <c r="D19" s="18"/>
      <c r="E19" s="17"/>
      <c r="F19" s="19"/>
      <c r="G19" s="17"/>
      <c r="H19" s="30"/>
      <c r="I19" s="9"/>
      <c r="J19" s="10"/>
      <c r="K19" s="43"/>
    </row>
    <row r="20" spans="2:63" ht="19.899999999999999" customHeight="1" x14ac:dyDescent="0.3">
      <c r="B20" s="46" t="s">
        <v>6</v>
      </c>
      <c r="C20" s="11">
        <v>14082</v>
      </c>
      <c r="D20" s="14">
        <v>1538</v>
      </c>
      <c r="E20" s="11">
        <v>1500</v>
      </c>
      <c r="F20" s="20">
        <v>1179</v>
      </c>
      <c r="G20" s="38">
        <f>SUM(C20/2)</f>
        <v>7041</v>
      </c>
      <c r="H20" s="15"/>
      <c r="I20" s="12"/>
      <c r="K20" s="42"/>
    </row>
    <row r="21" spans="2:63" ht="19.899999999999999" customHeight="1" x14ac:dyDescent="0.3">
      <c r="B21" s="46" t="s">
        <v>8</v>
      </c>
      <c r="C21" s="11">
        <v>1823</v>
      </c>
      <c r="D21" s="14">
        <v>132</v>
      </c>
      <c r="E21" s="11">
        <v>437</v>
      </c>
      <c r="F21" s="20">
        <v>173</v>
      </c>
      <c r="G21" s="36">
        <v>1823</v>
      </c>
      <c r="H21" s="15"/>
      <c r="I21" s="12"/>
      <c r="J21" s="10"/>
      <c r="K21" s="42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2:63" s="6" customFormat="1" ht="19.899999999999999" customHeight="1" x14ac:dyDescent="0.3">
      <c r="B22" s="67" t="s">
        <v>45</v>
      </c>
      <c r="C22" s="59">
        <f>SUM(C20:C21)</f>
        <v>15905</v>
      </c>
      <c r="D22" s="60">
        <f t="shared" ref="D22:F22" si="0">SUM(D20:D21)</f>
        <v>1670</v>
      </c>
      <c r="E22" s="59">
        <f t="shared" si="0"/>
        <v>1937</v>
      </c>
      <c r="F22" s="60">
        <f t="shared" si="0"/>
        <v>1352</v>
      </c>
      <c r="G22" s="59">
        <f>SUM(G20:G21)</f>
        <v>8864</v>
      </c>
      <c r="H22" s="61">
        <f>((C22*C2+D22*D2+E22*E2+F22*F2+G22*G2)/(C50*C2+D50*D2+E50*E2+F50*F2+G50*G2))</f>
        <v>0.14772029645997331</v>
      </c>
      <c r="I22" s="62">
        <f>H22*I2</f>
        <v>401395.19136030937</v>
      </c>
      <c r="J22" s="22"/>
      <c r="K22" s="45"/>
    </row>
    <row r="23" spans="2:63" s="5" customFormat="1" ht="19.899999999999999" customHeight="1" x14ac:dyDescent="0.3">
      <c r="B23" s="66" t="s">
        <v>46</v>
      </c>
      <c r="C23" s="32"/>
      <c r="E23" s="17"/>
      <c r="G23" s="32"/>
      <c r="H23" s="30"/>
      <c r="I23" s="9"/>
      <c r="J23" s="10"/>
      <c r="K23" s="43"/>
    </row>
    <row r="24" spans="2:63" ht="19.899999999999999" customHeight="1" x14ac:dyDescent="0.3">
      <c r="B24" s="48" t="s">
        <v>7</v>
      </c>
      <c r="C24" s="11">
        <v>17410</v>
      </c>
      <c r="D24" s="14">
        <v>1735</v>
      </c>
      <c r="E24" s="23">
        <v>1919</v>
      </c>
      <c r="F24" s="20">
        <v>1596</v>
      </c>
      <c r="G24" s="37">
        <v>0</v>
      </c>
      <c r="H24" s="15"/>
      <c r="I24" s="12"/>
      <c r="K24" s="42"/>
    </row>
    <row r="25" spans="2:63" s="5" customFormat="1" ht="19.899999999999999" customHeight="1" x14ac:dyDescent="0.3">
      <c r="B25" s="52" t="s">
        <v>47</v>
      </c>
      <c r="C25" s="53">
        <v>17410</v>
      </c>
      <c r="D25" s="54">
        <v>1735</v>
      </c>
      <c r="E25" s="53">
        <v>1919</v>
      </c>
      <c r="F25" s="54">
        <v>1596</v>
      </c>
      <c r="G25" s="53">
        <v>0</v>
      </c>
      <c r="H25" s="55">
        <f>((C25*C2+D25*D2+E25*E2+F25*F2+G25*G2)/(C50*C2+D50*D2+E50*E2+F50*F2+G50*G2))</f>
        <v>9.6893430925746898E-2</v>
      </c>
      <c r="I25" s="57">
        <f>H25*I2</f>
        <v>263285.12858444965</v>
      </c>
      <c r="J25" s="10"/>
      <c r="K25" s="43"/>
    </row>
    <row r="26" spans="2:63" s="5" customFormat="1" ht="19.899999999999999" customHeight="1" x14ac:dyDescent="0.3">
      <c r="B26" s="66" t="s">
        <v>48</v>
      </c>
      <c r="C26" s="17"/>
      <c r="D26" s="18"/>
      <c r="E26" s="17"/>
      <c r="F26" s="19"/>
      <c r="G26" s="17"/>
      <c r="H26" s="30"/>
      <c r="I26" s="9"/>
      <c r="J26" s="10"/>
      <c r="K26" s="43"/>
    </row>
    <row r="27" spans="2:63" ht="19.899999999999999" customHeight="1" x14ac:dyDescent="0.3">
      <c r="B27" s="46" t="s">
        <v>9</v>
      </c>
      <c r="C27" s="11">
        <v>399</v>
      </c>
      <c r="D27" s="14">
        <v>26</v>
      </c>
      <c r="E27" s="11">
        <v>322</v>
      </c>
      <c r="F27" s="20">
        <v>26</v>
      </c>
      <c r="G27" s="36">
        <v>399</v>
      </c>
      <c r="H27" s="15"/>
      <c r="I27" s="12"/>
      <c r="K27" s="42"/>
    </row>
    <row r="28" spans="2:63" ht="19.899999999999999" customHeight="1" x14ac:dyDescent="0.3">
      <c r="B28" s="46" t="s">
        <v>10</v>
      </c>
      <c r="C28" s="11">
        <v>822</v>
      </c>
      <c r="D28" s="14">
        <v>32</v>
      </c>
      <c r="E28" s="11">
        <v>626</v>
      </c>
      <c r="F28" s="20">
        <v>34</v>
      </c>
      <c r="G28" s="36">
        <v>822</v>
      </c>
      <c r="H28" s="15"/>
      <c r="I28" s="12"/>
      <c r="K28" s="42"/>
    </row>
    <row r="29" spans="2:63" s="5" customFormat="1" ht="19.899999999999999" customHeight="1" x14ac:dyDescent="0.3">
      <c r="B29" s="52" t="s">
        <v>49</v>
      </c>
      <c r="C29" s="53">
        <f>SUM(C27:C28)</f>
        <v>1221</v>
      </c>
      <c r="D29" s="54">
        <f>SUM(D27:D28)</f>
        <v>58</v>
      </c>
      <c r="E29" s="53">
        <f>SUM(E27:E28)</f>
        <v>948</v>
      </c>
      <c r="F29" s="54">
        <v>60</v>
      </c>
      <c r="G29" s="53">
        <f>SUM(G27:G28)</f>
        <v>1221</v>
      </c>
      <c r="H29" s="55">
        <f>((C29*C2+D29*D2+E29*E2+F29*F2+G29*G2)/(C50*C2+D50*D2+E50*E2+F50*F2+G50*G2))</f>
        <v>1.6995074345164111E-2</v>
      </c>
      <c r="I29" s="57">
        <f>H29*I2</f>
        <v>46180.120690512362</v>
      </c>
      <c r="J29" s="10"/>
      <c r="K29" s="43"/>
    </row>
    <row r="30" spans="2:63" s="5" customFormat="1" ht="19.899999999999999" customHeight="1" x14ac:dyDescent="0.3">
      <c r="B30" s="66" t="s">
        <v>50</v>
      </c>
      <c r="C30" s="17"/>
      <c r="D30" s="18"/>
      <c r="E30" s="17"/>
      <c r="F30" s="19"/>
      <c r="G30" s="17"/>
      <c r="H30" s="30"/>
      <c r="I30" s="9"/>
      <c r="J30" s="10"/>
      <c r="K30" s="43"/>
    </row>
    <row r="31" spans="2:63" ht="19.899999999999999" customHeight="1" x14ac:dyDescent="0.3">
      <c r="B31" s="46" t="s">
        <v>11</v>
      </c>
      <c r="C31" s="11">
        <v>188</v>
      </c>
      <c r="D31" s="14">
        <v>15</v>
      </c>
      <c r="E31" s="11">
        <v>90</v>
      </c>
      <c r="F31" s="20">
        <v>11</v>
      </c>
      <c r="G31" s="36">
        <v>188</v>
      </c>
      <c r="H31" s="15"/>
      <c r="I31" s="12"/>
      <c r="K31" s="42"/>
    </row>
    <row r="32" spans="2:63" ht="19.899999999999999" customHeight="1" x14ac:dyDescent="0.3">
      <c r="B32" s="46" t="s">
        <v>12</v>
      </c>
      <c r="C32" s="11">
        <v>715</v>
      </c>
      <c r="D32" s="14">
        <v>70</v>
      </c>
      <c r="E32" s="11">
        <v>540</v>
      </c>
      <c r="F32" s="20">
        <v>126</v>
      </c>
      <c r="G32" s="36">
        <v>715</v>
      </c>
      <c r="H32" s="15"/>
      <c r="I32" s="12"/>
      <c r="K32" s="42"/>
    </row>
    <row r="33" spans="2:11" ht="19.899999999999999" customHeight="1" x14ac:dyDescent="0.3">
      <c r="B33" s="46" t="s">
        <v>13</v>
      </c>
      <c r="C33" s="11">
        <v>2155</v>
      </c>
      <c r="D33" s="14">
        <v>198</v>
      </c>
      <c r="E33" s="11">
        <v>971</v>
      </c>
      <c r="F33" s="20">
        <v>238</v>
      </c>
      <c r="G33" s="36">
        <v>2155</v>
      </c>
      <c r="H33" s="15"/>
      <c r="I33" s="12"/>
      <c r="K33" s="42"/>
    </row>
    <row r="34" spans="2:11" ht="19.899999999999999" customHeight="1" x14ac:dyDescent="0.3">
      <c r="B34" s="46" t="s">
        <v>14</v>
      </c>
      <c r="C34" s="11">
        <v>248</v>
      </c>
      <c r="D34" s="20">
        <v>24</v>
      </c>
      <c r="E34" s="23">
        <v>166</v>
      </c>
      <c r="F34" s="20">
        <v>38</v>
      </c>
      <c r="G34" s="36">
        <v>248</v>
      </c>
      <c r="H34" s="15"/>
      <c r="I34" s="12"/>
      <c r="K34" s="42"/>
    </row>
    <row r="35" spans="2:11" s="5" customFormat="1" ht="19.149999999999999" customHeight="1" x14ac:dyDescent="0.3">
      <c r="B35" s="52" t="s">
        <v>51</v>
      </c>
      <c r="C35" s="53">
        <f>SUM(C31:C34)</f>
        <v>3306</v>
      </c>
      <c r="D35" s="54">
        <f>SUM(D31:D34)</f>
        <v>307</v>
      </c>
      <c r="E35" s="53">
        <f>SUM(E31:E34)</f>
        <v>1767</v>
      </c>
      <c r="F35" s="54">
        <f>SUM(F31:F34)</f>
        <v>413</v>
      </c>
      <c r="G35" s="53">
        <f>SUM(G31:G34)</f>
        <v>3306</v>
      </c>
      <c r="H35" s="55">
        <f>((C35*C2+D35*D2+E35*E2+F35*F2+G35*G2)/(C50*C2+D50*D2+E50*E2+F50*F2+G50*G2))</f>
        <v>4.6205036136813517E-2</v>
      </c>
      <c r="I35" s="57">
        <f>H35*I2</f>
        <v>125551.32751829858</v>
      </c>
      <c r="J35" s="10"/>
      <c r="K35" s="43"/>
    </row>
    <row r="36" spans="2:11" s="5" customFormat="1" ht="19.899999999999999" customHeight="1" x14ac:dyDescent="0.3">
      <c r="B36" s="66" t="s">
        <v>52</v>
      </c>
      <c r="C36" s="17"/>
      <c r="D36" s="18"/>
      <c r="E36" s="17"/>
      <c r="F36" s="19"/>
      <c r="G36" s="17"/>
      <c r="H36" s="30"/>
      <c r="I36" s="9"/>
      <c r="J36" s="10"/>
      <c r="K36" s="43"/>
    </row>
    <row r="37" spans="2:11" ht="19.899999999999999" customHeight="1" x14ac:dyDescent="0.3">
      <c r="B37" s="46" t="s">
        <v>15</v>
      </c>
      <c r="C37" s="11">
        <v>1220</v>
      </c>
      <c r="D37" s="14">
        <v>122</v>
      </c>
      <c r="E37" s="11">
        <v>926</v>
      </c>
      <c r="F37" s="20">
        <v>252</v>
      </c>
      <c r="G37" s="36">
        <v>1220</v>
      </c>
      <c r="H37" s="15"/>
      <c r="I37" s="12"/>
      <c r="K37" s="42"/>
    </row>
    <row r="38" spans="2:11" ht="19.899999999999999" customHeight="1" x14ac:dyDescent="0.3">
      <c r="B38" s="46" t="s">
        <v>16</v>
      </c>
      <c r="C38" s="11">
        <v>886</v>
      </c>
      <c r="D38" s="20">
        <v>126</v>
      </c>
      <c r="E38" s="23">
        <v>748</v>
      </c>
      <c r="F38" s="20">
        <v>170</v>
      </c>
      <c r="G38" s="36">
        <v>886</v>
      </c>
      <c r="H38" s="15"/>
      <c r="I38" s="12"/>
      <c r="K38" s="42"/>
    </row>
    <row r="39" spans="2:11" s="5" customFormat="1" ht="19.899999999999999" customHeight="1" x14ac:dyDescent="0.3">
      <c r="B39" s="52" t="s">
        <v>53</v>
      </c>
      <c r="C39" s="53">
        <f>SUM(C37:C38)</f>
        <v>2106</v>
      </c>
      <c r="D39" s="54">
        <f>SUM(D37:D38)</f>
        <v>248</v>
      </c>
      <c r="E39" s="58">
        <f>SUM(E37:E38)</f>
        <v>1674</v>
      </c>
      <c r="F39" s="54">
        <v>422</v>
      </c>
      <c r="G39" s="53">
        <v>2106</v>
      </c>
      <c r="H39" s="55">
        <f>((C39*C2+D39*D2+E39*E2+F39*F2+G39*G2)/(C50*C2+D50*D2+E50*E2+F50*F2+G50*G2))</f>
        <v>3.3126916171799477E-2</v>
      </c>
      <c r="I39" s="57">
        <f>H39*I2</f>
        <v>90014.609871564709</v>
      </c>
      <c r="J39" s="10"/>
      <c r="K39" s="43"/>
    </row>
    <row r="40" spans="2:11" s="5" customFormat="1" ht="19.899999999999999" customHeight="1" x14ac:dyDescent="0.3">
      <c r="B40" s="66" t="s">
        <v>54</v>
      </c>
      <c r="C40" s="17"/>
      <c r="D40" s="18"/>
      <c r="E40" s="17"/>
      <c r="F40" s="19"/>
      <c r="G40" s="17"/>
      <c r="H40" s="30"/>
      <c r="I40" s="9"/>
      <c r="J40" s="10"/>
      <c r="K40" s="43"/>
    </row>
    <row r="41" spans="2:11" ht="19.899999999999999" customHeight="1" x14ac:dyDescent="0.3">
      <c r="B41" s="46" t="s">
        <v>17</v>
      </c>
      <c r="C41" s="11">
        <v>763</v>
      </c>
      <c r="D41" s="20">
        <v>94</v>
      </c>
      <c r="E41" s="11">
        <v>116</v>
      </c>
      <c r="F41" s="20">
        <v>82</v>
      </c>
      <c r="G41" s="36">
        <v>763</v>
      </c>
      <c r="H41" s="15"/>
      <c r="I41" s="12"/>
      <c r="K41" s="42"/>
    </row>
    <row r="42" spans="2:11" ht="19.899999999999999" customHeight="1" x14ac:dyDescent="0.3">
      <c r="B42" s="46" t="s">
        <v>18</v>
      </c>
      <c r="C42" s="11">
        <v>6141</v>
      </c>
      <c r="D42" s="20">
        <v>616</v>
      </c>
      <c r="E42" s="23">
        <v>1389</v>
      </c>
      <c r="F42" s="20">
        <v>365</v>
      </c>
      <c r="G42" s="38">
        <f>SUM(C42/2)</f>
        <v>3070.5</v>
      </c>
      <c r="H42" s="35"/>
      <c r="I42" s="16"/>
      <c r="K42" s="42"/>
    </row>
    <row r="43" spans="2:11" ht="19.899999999999999" customHeight="1" x14ac:dyDescent="0.3">
      <c r="B43" s="46" t="s">
        <v>19</v>
      </c>
      <c r="C43" s="11">
        <v>3018</v>
      </c>
      <c r="D43" s="20">
        <v>356</v>
      </c>
      <c r="E43" s="11">
        <v>799</v>
      </c>
      <c r="F43" s="20">
        <v>284</v>
      </c>
      <c r="G43" s="38">
        <f>SUM(C43/2)</f>
        <v>1509</v>
      </c>
      <c r="H43" s="15"/>
      <c r="I43" s="12"/>
      <c r="K43" s="42"/>
    </row>
    <row r="44" spans="2:11" ht="19.899999999999999" customHeight="1" x14ac:dyDescent="0.3">
      <c r="B44" s="46" t="s">
        <v>20</v>
      </c>
      <c r="C44" s="11">
        <v>1462</v>
      </c>
      <c r="D44" s="20">
        <v>112</v>
      </c>
      <c r="E44" s="24">
        <v>637</v>
      </c>
      <c r="F44" s="20">
        <v>218</v>
      </c>
      <c r="G44" s="36">
        <v>1462</v>
      </c>
      <c r="H44" s="15"/>
      <c r="I44" s="12"/>
      <c r="K44" s="42"/>
    </row>
    <row r="45" spans="2:11" ht="19.899999999999999" customHeight="1" x14ac:dyDescent="0.3">
      <c r="B45" s="46" t="s">
        <v>21</v>
      </c>
      <c r="C45" s="11">
        <v>1930</v>
      </c>
      <c r="D45" s="20">
        <v>282</v>
      </c>
      <c r="E45" s="23">
        <v>574</v>
      </c>
      <c r="F45" s="20">
        <v>114</v>
      </c>
      <c r="G45" s="36">
        <v>1930</v>
      </c>
      <c r="H45" s="15"/>
      <c r="I45" s="12"/>
      <c r="K45" s="42"/>
    </row>
    <row r="46" spans="2:11" ht="19.899999999999999" customHeight="1" x14ac:dyDescent="0.3">
      <c r="B46" s="46" t="s">
        <v>55</v>
      </c>
      <c r="C46" s="11">
        <v>861</v>
      </c>
      <c r="D46" s="14">
        <v>70</v>
      </c>
      <c r="E46" s="11">
        <v>276</v>
      </c>
      <c r="F46" s="20">
        <v>97</v>
      </c>
      <c r="G46" s="36">
        <v>861</v>
      </c>
      <c r="H46" s="35"/>
      <c r="I46" s="16"/>
      <c r="K46" s="42"/>
    </row>
    <row r="47" spans="2:11" ht="19.899999999999999" customHeight="1" x14ac:dyDescent="0.3">
      <c r="B47" s="46" t="s">
        <v>22</v>
      </c>
      <c r="C47" s="11">
        <v>1560</v>
      </c>
      <c r="D47" s="14">
        <v>169</v>
      </c>
      <c r="E47" s="11">
        <v>288</v>
      </c>
      <c r="F47" s="20">
        <v>179</v>
      </c>
      <c r="G47" s="36">
        <v>1560</v>
      </c>
      <c r="H47" s="15"/>
      <c r="I47" s="12"/>
      <c r="K47" s="42"/>
    </row>
    <row r="48" spans="2:11" ht="19.899999999999999" customHeight="1" x14ac:dyDescent="0.3">
      <c r="B48" s="46" t="s">
        <v>23</v>
      </c>
      <c r="C48" s="11">
        <v>146</v>
      </c>
      <c r="D48" s="14">
        <v>14</v>
      </c>
      <c r="E48" s="11">
        <v>84</v>
      </c>
      <c r="F48" s="20">
        <v>17</v>
      </c>
      <c r="G48" s="36">
        <v>146</v>
      </c>
      <c r="H48" s="35"/>
      <c r="I48" s="16"/>
      <c r="K48" s="42"/>
    </row>
    <row r="49" spans="2:11" s="5" customFormat="1" ht="19.899999999999999" customHeight="1" thickBot="1" x14ac:dyDescent="0.35">
      <c r="B49" s="83" t="s">
        <v>56</v>
      </c>
      <c r="C49" s="84">
        <f>SUM(C41:C48)</f>
        <v>15881</v>
      </c>
      <c r="D49" s="85">
        <f>SUM(D41:D48)</f>
        <v>1713</v>
      </c>
      <c r="E49" s="86">
        <f>SUM(E41:E48)</f>
        <v>4163</v>
      </c>
      <c r="F49" s="85">
        <v>1356</v>
      </c>
      <c r="G49" s="84">
        <f>SUM(G41:G48)</f>
        <v>11301.5</v>
      </c>
      <c r="H49" s="87">
        <f>((C49*C2+D49*D2+E49*E2+F49*F2+G49*G2)/(C50*C2+D50*D2+E50*E2+F50*F2+G50*G2))</f>
        <v>0.17233678589513418</v>
      </c>
      <c r="I49" s="88">
        <f>H49*I2</f>
        <v>468284.71652534179</v>
      </c>
      <c r="J49" s="10"/>
      <c r="K49" s="43"/>
    </row>
    <row r="50" spans="2:11" s="5" customFormat="1" ht="19.899999999999999" customHeight="1" thickBot="1" x14ac:dyDescent="0.35">
      <c r="B50" s="89" t="s">
        <v>26</v>
      </c>
      <c r="C50" s="90">
        <v>125838</v>
      </c>
      <c r="D50" s="91">
        <f>SUM(D6+D12+D15+D18+D22+D25+D29+D35+D39+D49)</f>
        <v>13500</v>
      </c>
      <c r="E50" s="91">
        <f>SUM(E6+E12+E15+E18+E25+E29+E35+E39+E49+E22)</f>
        <v>32166</v>
      </c>
      <c r="F50" s="91">
        <f>SUM(F6+F12+F15+F18+F22+F25+F29+F35+F39+F49)</f>
        <v>11784</v>
      </c>
      <c r="G50" s="91">
        <f>SUM(G6+G12+G15+G18+G22+G25+G29+G35+G39+G49)</f>
        <v>33671.5</v>
      </c>
      <c r="H50" s="92">
        <f>SUM(H6:H49)</f>
        <v>1</v>
      </c>
      <c r="I50" s="93">
        <f>SUM(I6:I49)</f>
        <v>2717265.0000000005</v>
      </c>
      <c r="J50" s="10"/>
      <c r="K50" s="49"/>
    </row>
    <row r="51" spans="2:11" ht="19.899999999999999" customHeight="1" x14ac:dyDescent="0.3">
      <c r="K51" s="42"/>
    </row>
    <row r="52" spans="2:11" ht="19.899999999999999" customHeight="1" x14ac:dyDescent="0.3">
      <c r="B52" s="50" t="s">
        <v>33</v>
      </c>
      <c r="C52" s="28">
        <f>C6+C12+C15+C18+C22+C25+C29+C35+C39+C49</f>
        <v>125838</v>
      </c>
      <c r="D52" s="28">
        <f t="shared" ref="D52:G52" si="1">D6+D12+D15+D18+D22+D25+D29+D35+D39+D49</f>
        <v>13500</v>
      </c>
      <c r="E52" s="28">
        <f t="shared" si="1"/>
        <v>32166</v>
      </c>
      <c r="F52" s="28">
        <f t="shared" si="1"/>
        <v>11784</v>
      </c>
      <c r="G52" s="28">
        <f t="shared" si="1"/>
        <v>33671.5</v>
      </c>
      <c r="H52" s="94"/>
      <c r="I52" s="95"/>
      <c r="J52" s="96"/>
      <c r="K52" s="42"/>
    </row>
    <row r="53" spans="2:11" ht="19.899999999999999" customHeight="1" x14ac:dyDescent="0.3">
      <c r="B53" s="3" t="s">
        <v>58</v>
      </c>
      <c r="C53" s="28"/>
      <c r="D53" s="28"/>
      <c r="E53" s="29"/>
      <c r="H53" s="97"/>
      <c r="I53" s="98"/>
      <c r="J53" s="96"/>
      <c r="K53" s="42"/>
    </row>
    <row r="54" spans="2:11" ht="19.899999999999999" customHeight="1" x14ac:dyDescent="0.3">
      <c r="E54" s="28"/>
      <c r="G54" s="28"/>
      <c r="H54" s="99"/>
      <c r="I54" s="100"/>
      <c r="J54" s="96"/>
      <c r="K54" s="51"/>
    </row>
    <row r="55" spans="2:11" ht="19.899999999999999" customHeight="1" x14ac:dyDescent="0.3">
      <c r="C55" s="28"/>
      <c r="D55" s="28"/>
      <c r="G55" s="28"/>
      <c r="H55" s="101"/>
      <c r="I55" s="99"/>
      <c r="J55" s="96"/>
      <c r="K55" s="42"/>
    </row>
    <row r="56" spans="2:11" ht="19.899999999999999" customHeight="1" x14ac:dyDescent="0.3">
      <c r="G56" s="28"/>
      <c r="H56" s="99"/>
      <c r="I56" s="102"/>
      <c r="J56" s="96"/>
      <c r="K56" s="51"/>
    </row>
    <row r="57" spans="2:11" ht="19.899999999999999" customHeight="1" x14ac:dyDescent="0.3">
      <c r="G57" s="28"/>
      <c r="H57" s="94"/>
      <c r="I57" s="95"/>
      <c r="J57" s="96"/>
      <c r="K57" s="42"/>
    </row>
    <row r="58" spans="2:11" ht="19.899999999999999" customHeight="1" x14ac:dyDescent="0.3">
      <c r="G58" s="28"/>
      <c r="H58" s="94"/>
      <c r="I58" s="95"/>
      <c r="J58" s="96"/>
      <c r="K58" s="42"/>
    </row>
    <row r="59" spans="2:11" ht="19.899999999999999" customHeight="1" x14ac:dyDescent="0.3">
      <c r="G59" s="28"/>
      <c r="K59" s="42"/>
    </row>
    <row r="60" spans="2:11" ht="19.899999999999999" customHeight="1" x14ac:dyDescent="0.3">
      <c r="G60" s="28"/>
      <c r="K60" s="42"/>
    </row>
    <row r="61" spans="2:11" ht="19.899999999999999" customHeight="1" x14ac:dyDescent="0.3">
      <c r="G61" s="28"/>
      <c r="K61" s="42"/>
    </row>
    <row r="62" spans="2:11" ht="19.899999999999999" customHeight="1" x14ac:dyDescent="0.3">
      <c r="G62" s="28"/>
      <c r="K62" s="42"/>
    </row>
    <row r="63" spans="2:11" ht="19.899999999999999" customHeight="1" x14ac:dyDescent="0.3">
      <c r="K63" s="42"/>
    </row>
    <row r="64" spans="2:11" ht="19.899999999999999" customHeight="1" x14ac:dyDescent="0.3">
      <c r="K64" s="42"/>
    </row>
    <row r="66" spans="7:7" ht="19.899999999999999" customHeight="1" x14ac:dyDescent="0.3">
      <c r="G66" s="13"/>
    </row>
  </sheetData>
  <pageMargins left="0.25" right="0.25" top="0.75" bottom="0.75" header="0.3" footer="0.3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2020</FiscalYear>
    <FileReferenceGUID xmlns="2d14e438-f7ba-4750-adcf-00774b32fe20">4db10027-2e40-e911-a966-005056ae3533</FileReferenceGU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741A38-BDB4-45A4-95A3-500C9D79DFED}"/>
</file>

<file path=customXml/itemProps2.xml><?xml version="1.0" encoding="utf-8"?>
<ds:datastoreItem xmlns:ds="http://schemas.openxmlformats.org/officeDocument/2006/customXml" ds:itemID="{18F00DBD-6820-4083-B92F-1C887BA1F9C1}"/>
</file>

<file path=customXml/itemProps3.xml><?xml version="1.0" encoding="utf-8"?>
<ds:datastoreItem xmlns:ds="http://schemas.openxmlformats.org/officeDocument/2006/customXml" ds:itemID="{34B0C768-0EF6-4732-A550-C6D393B987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Company>State of Alaska - Health and Social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FY20 SIH Funding Formula.xlsx</dc:title>
  <dc:creator>Thompson, Lesley M</dc:creator>
  <cp:lastModifiedBy>Moore-Jager, Kristina M.</cp:lastModifiedBy>
  <cp:lastPrinted>2019-09-25T00:18:26Z</cp:lastPrinted>
  <dcterms:created xsi:type="dcterms:W3CDTF">2018-03-27T22:29:12Z</dcterms:created>
  <dcterms:modified xsi:type="dcterms:W3CDTF">2019-09-25T00:18:32Z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  <property fmtid="{D5CDD505-2E9C-101B-9397-08002B2CF9AE}" pid="3" name="Order">
    <vt:r8>275900</vt:r8>
  </property>
</Properties>
</file>